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המכון לביקורת ותקנים\רישום\מסלול רישום חדש\עזרים\עזרים\"/>
    </mc:Choice>
  </mc:AlternateContent>
  <xr:revisionPtr revIDLastSave="0" documentId="13_ncr:1_{EDA9D2B4-B6D8-4052-8A63-BB08B6F13E76}" xr6:coauthVersionLast="47" xr6:coauthVersionMax="47" xr10:uidLastSave="{00000000-0000-0000-0000-000000000000}"/>
  <bookViews>
    <workbookView xWindow="19080" yWindow="-120" windowWidth="29040" windowHeight="15720" xr2:uid="{00000000-000D-0000-FFFF-FFFF00000000}"/>
  </bookViews>
  <sheets>
    <sheet name="טבלת התאמה למסלולים" sheetId="1" r:id="rId1"/>
    <sheet name="טבלת עזר" sheetId="2" state="hidden" r:id="rId2"/>
  </sheets>
  <definedNames>
    <definedName name="_xlnm.Print_Area" localSheetId="0">'טבלת התאמה למסלולים'!$A$2:$H$63</definedName>
    <definedName name="_xlnm.Print_Titles" localSheetId="0">'טבלת התאמה למסלולים'!$2:$3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E38" i="1"/>
  <c r="G40" i="1"/>
  <c r="F40" i="1"/>
  <c r="E40" i="1"/>
  <c r="G30" i="1"/>
  <c r="F30" i="1"/>
  <c r="E30" i="1"/>
  <c r="G44" i="1" l="1"/>
  <c r="F44" i="1"/>
  <c r="E44" i="1"/>
  <c r="F35" i="1"/>
  <c r="E35" i="1"/>
  <c r="G29" i="1"/>
  <c r="F29" i="1"/>
  <c r="E29" i="1"/>
  <c r="G17" i="1" l="1"/>
  <c r="F17" i="1"/>
  <c r="E17" i="1"/>
  <c r="F39" i="1" l="1"/>
  <c r="E39" i="1"/>
  <c r="G39" i="1"/>
  <c r="F21" i="1" l="1"/>
  <c r="E21" i="1"/>
  <c r="G24" i="1" l="1"/>
  <c r="F24" i="1"/>
  <c r="E24" i="1"/>
  <c r="G20" i="1"/>
  <c r="G48" i="1" l="1"/>
  <c r="F48" i="1"/>
  <c r="E48" i="1"/>
  <c r="G47" i="1"/>
  <c r="F47" i="1"/>
  <c r="G46" i="1"/>
  <c r="F46" i="1"/>
  <c r="G43" i="1"/>
  <c r="F43" i="1"/>
  <c r="E43" i="1"/>
  <c r="G18" i="1"/>
  <c r="F18" i="1"/>
  <c r="E18" i="1"/>
  <c r="F20" i="1"/>
  <c r="G22" i="1"/>
  <c r="G21" i="1" l="1"/>
  <c r="G45" i="1" l="1"/>
  <c r="F45" i="1"/>
  <c r="E45" i="1"/>
  <c r="F34" i="1"/>
  <c r="E37" i="1"/>
  <c r="E36" i="1"/>
  <c r="E34" i="1"/>
  <c r="E33" i="1"/>
  <c r="G23" i="1"/>
  <c r="F23" i="1"/>
  <c r="E23" i="1"/>
  <c r="F22" i="1"/>
  <c r="E22" i="1"/>
  <c r="E47" i="1"/>
  <c r="E46" i="1"/>
  <c r="F28" i="1" l="1"/>
  <c r="E28" i="1"/>
  <c r="G27" i="1"/>
  <c r="F27" i="1"/>
  <c r="E27" i="1"/>
  <c r="F26" i="1"/>
  <c r="G26" i="1"/>
  <c r="E26" i="1"/>
  <c r="G25" i="1"/>
  <c r="F25" i="1"/>
  <c r="E25" i="1"/>
  <c r="E20" i="1"/>
  <c r="G16" i="1"/>
  <c r="F16" i="1"/>
  <c r="E16" i="1"/>
  <c r="G13" i="1"/>
  <c r="F13" i="1"/>
  <c r="E13" i="1"/>
  <c r="G12" i="1"/>
  <c r="F12" i="1"/>
  <c r="E12" i="1"/>
  <c r="G11" i="1"/>
  <c r="F11" i="1"/>
  <c r="E11" i="1"/>
  <c r="F51" i="1" l="1"/>
  <c r="E51" i="1"/>
  <c r="G51" i="1"/>
</calcChain>
</file>

<file path=xl/sharedStrings.xml><?xml version="1.0" encoding="utf-8"?>
<sst xmlns="http://schemas.openxmlformats.org/spreadsheetml/2006/main" count="104" uniqueCount="91">
  <si>
    <t>הערות</t>
  </si>
  <si>
    <t>האם התכשיר הינו מסוג תרפייה מתקדמת?</t>
  </si>
  <si>
    <t>האם התכשיר מכיל טכנולוגיה ייצור שלא אושרה בעבר במשרד הבריאות?</t>
  </si>
  <si>
    <t>תכשיר מקור - צורת מתן חדשה</t>
  </si>
  <si>
    <t>תכשיר מקור - צורת מינון חדשה</t>
  </si>
  <si>
    <t>תכשיר גנרי</t>
  </si>
  <si>
    <t>כן</t>
  </si>
  <si>
    <t>לא</t>
  </si>
  <si>
    <t>איזו רשות רגולטורית משמשת כרשות הייחוס?</t>
  </si>
  <si>
    <t>רשות ייחוס</t>
  </si>
  <si>
    <t>אחר</t>
  </si>
  <si>
    <t>FDA</t>
  </si>
  <si>
    <t>EMA</t>
  </si>
  <si>
    <t>MHRA</t>
  </si>
  <si>
    <t>TGA</t>
  </si>
  <si>
    <t>Health Canada</t>
  </si>
  <si>
    <t>SwissMedic</t>
  </si>
  <si>
    <t>באיזו רשות רגולטורית נוספת מהרשימה התכשיר רשום?</t>
  </si>
  <si>
    <t>מהו סוג האישור במדינת היחוס?</t>
  </si>
  <si>
    <t>סוג אישור</t>
  </si>
  <si>
    <t>Full</t>
  </si>
  <si>
    <t>כללי</t>
  </si>
  <si>
    <t>סוג מסלול</t>
  </si>
  <si>
    <t>תכשיר מקור - מולקולה חדשה</t>
  </si>
  <si>
    <t>תכשיר מקור - חוזק חדש</t>
  </si>
  <si>
    <t>תכשיר מקור - שילוב חדש</t>
  </si>
  <si>
    <t>ביוסימילאר</t>
  </si>
  <si>
    <t>מהו סוג התכשיר המוגש בבקשה?</t>
  </si>
  <si>
    <t>מסלול הסתמכות א'</t>
  </si>
  <si>
    <t>מסלול הסתמכות ב'</t>
  </si>
  <si>
    <t>מסלול הסתמכות ג'</t>
  </si>
  <si>
    <t>N/A</t>
  </si>
  <si>
    <t>האם התכשיר נרשם במסלול הסתמכות באחת מהרשויות הרגולטוריות על בסיסן הוגש התיק לרישום?</t>
  </si>
  <si>
    <t>זמן אישור</t>
  </si>
  <si>
    <t>מעל 5 שנים</t>
  </si>
  <si>
    <t>בין 3 ל-5 שנים</t>
  </si>
  <si>
    <t>לפני פחות מ-3 שנים</t>
  </si>
  <si>
    <t>לא רלוונטי</t>
  </si>
  <si>
    <t>יש לצרף טבלת הבדלים</t>
  </si>
  <si>
    <t>האם נתוני היציבות שהוגשו בתיק הבקשה זהים לנתוני היציבות שהוגשו לרשות הייחוס?</t>
  </si>
  <si>
    <t>האם האריזה הראשונית בתיק הבקשה אשר הוגש לישראל, זהה לאריזה הראשונית אשר אושרה ברשות הייחוס?</t>
  </si>
  <si>
    <t>סיווג התכשיר</t>
  </si>
  <si>
    <t>תיק האיכות</t>
  </si>
  <si>
    <t>האם קיימים נתונים קליניים מעודכנים (לרבות: פוסט-מרקטינג, RWE ו- Cut-off) אשר לא הוערכו ע"י רשות הייחוס?</t>
  </si>
  <si>
    <t>האם רשות הייחוס ביקשה השלמת מחקר העוסק בבטיחות או ביעילות התכשיר או ביצוע מחקר נוסף?</t>
  </si>
  <si>
    <t>האם פרופיל הבטיחות של התכשיר הצריך אמצעים מיוחדים למזעור סיכוני התכשיר או מעקב מיוחד אחר בטיחות התכשיר ברשות הייחוס?</t>
  </si>
  <si>
    <t xml:space="preserve">האם לתיק הבקשה צורפו דו"חות איכות בלתי מצונזרים מרשות הייחוס עבור התכשיר המוגמר? </t>
  </si>
  <si>
    <t>יש לציין נתונים אלה במפורש במסמכי ההגשה</t>
  </si>
  <si>
    <t>סוג תכשיר</t>
  </si>
  <si>
    <t>Chemical</t>
  </si>
  <si>
    <t>Biological</t>
  </si>
  <si>
    <t>Plant</t>
  </si>
  <si>
    <t>תאריך הגשת הבקשה
 Request date</t>
  </si>
  <si>
    <t>שם תכשיר
 Product Name</t>
  </si>
  <si>
    <t>סוג התכשיר
 Type</t>
  </si>
  <si>
    <t>מספר רישום
 Registration No</t>
  </si>
  <si>
    <t>צורת מינון 
Pharmaceutical form</t>
  </si>
  <si>
    <t>צורת מתן
 Administration route</t>
  </si>
  <si>
    <t>הערות נוספות</t>
  </si>
  <si>
    <t xml:space="preserve">עבור תכשירי גנריקה וביוסימילאר, האם ההתוויה ומשטר המינון המבוקשים לתכשיר בישראל זהה להתוויה ומשטר המינון המאושרים עבור תכשיר המקור הרשום בישראל? </t>
  </si>
  <si>
    <t>האם מצורף להגשה CPP?</t>
  </si>
  <si>
    <t>Tentative approval</t>
  </si>
  <si>
    <t>עבור תכשירי פלזמה, או המכילים רכיב שמקורו בפלזמה, האם צורף PMF certificate ודוח הערכה, או Letter of Access לתיק עדכני?</t>
  </si>
  <si>
    <t>האם צורפה הצהרה על זהות תיק האיכות להגשה?</t>
  </si>
  <si>
    <t>האם קיימים בתיק האיכות שינויים נוספים מלבד אלה שפורטו בסעיפים 4.3-4.5, אשר לא אושרו על ידי רשות הייחוס?</t>
  </si>
  <si>
    <t>מידע רגולטורי אודות התכשיר</t>
  </si>
  <si>
    <t>עבור תכשירי מקור, האם ההתוויה ומשטר המינון המבוקשים לתכשיר בישראל זהה להתוויה המאושרת ברשות הייחוס?</t>
  </si>
  <si>
    <t>אישור להגשה למסלול יקבע על בסיס המידע שיסופק בהערכה מקדמית וינתן בסופה.</t>
  </si>
  <si>
    <t>חתימה הרוקח הממונה</t>
  </si>
  <si>
    <t>האם תיק האיכות שהוגש לישראל זהה לתיק האיכות המאושר ברשות הייחוס, למעט הבדלים המתוארים בסעיפים 4.3-4.5?</t>
  </si>
  <si>
    <t xml:space="preserve">אין במילוי טבלה זאת להבטיח כי המסלול המבוקש להגשה אכן יאושר על ידי מחלקת רישום תכשירים והמכון לביקורת ותקינה של חומרי רפואה. </t>
  </si>
  <si>
    <t>ייש למלא את כלל הסעיפים בטבלה ולהגישה בעותק קשיח ועל גבי החסן נייד עם ההגשה להערכה מקדמית.</t>
  </si>
  <si>
    <t>טבלה זאת הינה כלי עזר לבדיקת התאמת התכשיר והמידע למסלולי הסתמכות בהתבסס על מסמך "מתווה מסלולי רישום תכשירים" בסימוכין 246187824</t>
  </si>
  <si>
    <t>מתי ניתן אישור הרישום מהרשות הנוספת (בהתאם למסלול הרלוונטי)?</t>
  </si>
  <si>
    <t>מסלולים פוטנציאליים להגשה</t>
  </si>
  <si>
    <t xml:space="preserve">מידע נון-קליני וקליני המוגש בבקשת הרישום </t>
  </si>
  <si>
    <t>האם התכשיר נדחה או נמשך מכל סיבה מרשות רגולטורית של אחת או יותר מהמדינות המוכרות (המוגדרות בתקנות הרוקחים (תכשירים) התשמ"ו-1986)</t>
  </si>
  <si>
    <t>Conditional (or equivalent) approval</t>
  </si>
  <si>
    <t>לבעיות בתקינות הקובץ ניתן לפנות ל-hadas.lerner@moh.gov.il. לשאלות בנושאי המתווה יש לפנות למחלקת הרלוונטית במכון לביקורת ותקינה או במחלקת רישום תכשירים</t>
  </si>
  <si>
    <t>האם הנתונים הקליניים העיקריים התומכים בהגשה כוללים נתוני העולם האמיתי (Real World Evidence) או סקירת ספרות?</t>
  </si>
  <si>
    <t>עבור שינויי איכות מסוג Type IB ו-Type II, הקיימים בתיק הבקשה ואושרו ע"י רשות הייחוס לאחר אישור התכשיר ברשות היחוס, האם צורפו אישורים ודוחות הערכה?</t>
  </si>
  <si>
    <t>עבור נתונים נון-קליניים וקליניים נוספים אשר קיימים בתיק הבקשה (נתונים אשר הוגשו בחלק מהבקשה הראשונית לרשות הייחוס בלבד) ואושרו על ידי רשות הייחוס, האם צורפו אישורים ודוחות הערכה?</t>
  </si>
  <si>
    <t>האם קיימים בתיק ההגשה שינויים (Variations) נון-קליניים וקליניים אשר לא אושרו על ידי רשות הייחוס?</t>
  </si>
  <si>
    <t>האם מלבד אתרי השחרור ואתר QC המבצע בדיקות חוזרות במדינה מוכרת, קיימים אתרים נוספים בתיק שהוגש, שאינם קיימים בתיק שאושר ע"י רשות הייחוס?</t>
  </si>
  <si>
    <t>האם תיק הבקשה כולל דוחות הערכה פרה-קליניים וקליניים, ו/או התכתבויות מול רשות הייחוס בנושאי יעילות ובטיחות?</t>
  </si>
  <si>
    <t>האם מצורף להגשה אישור עקרוני, כדוגמת Letter of Approval, עבור התכשיר מרשות הייחוס?</t>
  </si>
  <si>
    <t xml:space="preserve">האם לתיק הבקשה צורפו דו"חות איכות בלתי מצונזרים מרשות הייחוס עבור החומר הפעיל או CEP עבור החומר הפעיל? </t>
  </si>
  <si>
    <t>חומר פעיל 
Active ingrdient</t>
  </si>
  <si>
    <t>חוזק/מינון 
Strength</t>
  </si>
  <si>
    <t>מתי ניתן אישור הרישום מרשות הייחוס?
 (יש לציין תאריך בפורמט dd/mm/yyyy)</t>
  </si>
  <si>
    <t>האם הנתונים הקליניים העיקריים התומכים בהגשה כוללים מחקרי פאזה II או מחקר חד זרועי?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</si>
</sst>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1" xfId="0" applyFont="1" applyBorder="1"/>
    <xf numFmtId="0" fontId="3" fillId="0" borderId="3" xfId="0" applyFont="1" applyBorder="1"/>
    <xf numFmtId="0" fontId="4" fillId="0" borderId="0" xfId="0" applyFont="1" applyBorder="1"/>
    <xf numFmtId="0" fontId="3" fillId="0" borderId="2" xfId="0" applyFont="1" applyBorder="1"/>
    <xf numFmtId="0" fontId="5" fillId="0" borderId="1" xfId="0" applyFont="1" applyFill="1" applyBorder="1" applyAlignment="1">
      <alignment horizontal="right" wrapText="1"/>
    </xf>
    <xf numFmtId="0" fontId="5" fillId="0" borderId="0" xfId="0" applyFont="1"/>
    <xf numFmtId="0" fontId="3" fillId="0" borderId="20" xfId="0" applyFont="1" applyBorder="1"/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3" xfId="0" applyFont="1" applyBorder="1"/>
    <xf numFmtId="0" fontId="5" fillId="0" borderId="5" xfId="0" applyFont="1" applyBorder="1"/>
    <xf numFmtId="0" fontId="5" fillId="0" borderId="1" xfId="0" applyFont="1" applyBorder="1" applyProtection="1">
      <protection locked="0"/>
    </xf>
    <xf numFmtId="0" fontId="5" fillId="0" borderId="1" xfId="0" applyFont="1" applyBorder="1"/>
    <xf numFmtId="0" fontId="5" fillId="0" borderId="16" xfId="0" applyFont="1" applyBorder="1"/>
    <xf numFmtId="0" fontId="1" fillId="0" borderId="18" xfId="0" applyFont="1" applyBorder="1" applyProtection="1">
      <protection locked="0"/>
    </xf>
    <xf numFmtId="0" fontId="5" fillId="0" borderId="7" xfId="0" applyFont="1" applyBorder="1"/>
    <xf numFmtId="0" fontId="5" fillId="0" borderId="8" xfId="0" applyFont="1" applyBorder="1" applyProtection="1">
      <protection locked="0"/>
    </xf>
    <xf numFmtId="0" fontId="5" fillId="0" borderId="8" xfId="0" applyFont="1" applyBorder="1"/>
    <xf numFmtId="0" fontId="5" fillId="0" borderId="17" xfId="0" applyFont="1" applyBorder="1"/>
    <xf numFmtId="0" fontId="1" fillId="0" borderId="19" xfId="0" applyFont="1" applyBorder="1" applyProtection="1">
      <protection locked="0"/>
    </xf>
    <xf numFmtId="0" fontId="1" fillId="0" borderId="4" xfId="0" applyFont="1" applyBorder="1"/>
    <xf numFmtId="0" fontId="1" fillId="0" borderId="6" xfId="0" applyFont="1" applyFill="1" applyBorder="1" applyProtection="1">
      <protection locked="0"/>
    </xf>
    <xf numFmtId="0" fontId="5" fillId="0" borderId="5" xfId="0" applyFont="1" applyFill="1" applyBorder="1"/>
    <xf numFmtId="164" fontId="5" fillId="0" borderId="1" xfId="0" applyNumberFormat="1" applyFont="1" applyFill="1" applyBorder="1" applyProtection="1">
      <protection locked="0"/>
    </xf>
    <xf numFmtId="0" fontId="5" fillId="2" borderId="1" xfId="0" applyFont="1" applyFill="1" applyBorder="1"/>
    <xf numFmtId="0" fontId="5" fillId="0" borderId="1" xfId="0" applyFont="1" applyFill="1" applyBorder="1"/>
    <xf numFmtId="0" fontId="1" fillId="0" borderId="0" xfId="0" applyFont="1" applyFill="1"/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Fill="1" applyBorder="1" applyProtection="1">
      <protection locked="0"/>
    </xf>
    <xf numFmtId="0" fontId="1" fillId="0" borderId="6" xfId="0" applyFont="1" applyBorder="1" applyProtection="1">
      <protection locked="0"/>
    </xf>
    <xf numFmtId="2" fontId="5" fillId="0" borderId="5" xfId="0" applyNumberFormat="1" applyFont="1" applyBorder="1"/>
    <xf numFmtId="0" fontId="5" fillId="0" borderId="7" xfId="0" applyFont="1" applyFill="1" applyBorder="1"/>
    <xf numFmtId="0" fontId="1" fillId="0" borderId="9" xfId="0" applyFont="1" applyBorder="1" applyProtection="1">
      <protection locked="0"/>
    </xf>
    <xf numFmtId="0" fontId="5" fillId="0" borderId="8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5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0" xfId="0" applyFont="1" applyBorder="1"/>
    <xf numFmtId="0" fontId="1" fillId="0" borderId="22" xfId="0" applyFont="1" applyBorder="1"/>
    <xf numFmtId="0" fontId="5" fillId="0" borderId="24" xfId="0" applyFont="1" applyBorder="1"/>
    <xf numFmtId="0" fontId="1" fillId="0" borderId="25" xfId="0" applyFont="1" applyBorder="1"/>
    <xf numFmtId="0" fontId="1" fillId="0" borderId="0" xfId="0" applyFont="1" applyBorder="1"/>
    <xf numFmtId="0" fontId="1" fillId="0" borderId="12" xfId="0" applyFont="1" applyBorder="1"/>
    <xf numFmtId="0" fontId="3" fillId="0" borderId="23" xfId="0" applyFont="1" applyBorder="1"/>
    <xf numFmtId="0" fontId="5" fillId="0" borderId="27" xfId="0" applyFont="1" applyBorder="1" applyAlignment="1"/>
    <xf numFmtId="0" fontId="5" fillId="0" borderId="28" xfId="0" applyFont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5" fillId="0" borderId="0" xfId="0" applyFont="1" applyFill="1" applyBorder="1"/>
    <xf numFmtId="0" fontId="5" fillId="3" borderId="3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3" fillId="0" borderId="29" xfId="0" applyFont="1" applyBorder="1" applyAlignment="1"/>
    <xf numFmtId="0" fontId="3" fillId="0" borderId="26" xfId="0" applyFont="1" applyBorder="1" applyAlignment="1"/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5" fillId="0" borderId="8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5" fillId="0" borderId="31" xfId="0" applyFont="1" applyBorder="1"/>
    <xf numFmtId="0" fontId="1" fillId="0" borderId="13" xfId="0" applyFont="1" applyBorder="1"/>
    <xf numFmtId="0" fontId="3" fillId="0" borderId="4" xfId="0" applyFont="1" applyBorder="1" applyAlignment="1">
      <alignment wrapText="1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vertical="center" wrapText="1"/>
      <protection locked="0"/>
    </xf>
    <xf numFmtId="0" fontId="5" fillId="3" borderId="6" xfId="0" applyFont="1" applyFill="1" applyBorder="1" applyAlignment="1" applyProtection="1">
      <alignment vertical="center"/>
      <protection locked="0"/>
    </xf>
    <xf numFmtId="0" fontId="5" fillId="3" borderId="6" xfId="0" applyFont="1" applyFill="1" applyBorder="1" applyAlignment="1" applyProtection="1">
      <alignment vertical="center" wrapText="1"/>
      <protection locked="0"/>
    </xf>
    <xf numFmtId="0" fontId="5" fillId="3" borderId="9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6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3"/>
  <sheetViews>
    <sheetView showGridLines="0" rightToLeft="1" tabSelected="1" zoomScale="80" zoomScaleNormal="80" workbookViewId="0">
      <selection activeCell="B5" sqref="B5"/>
    </sheetView>
  </sheetViews>
  <sheetFormatPr defaultRowHeight="14.25" x14ac:dyDescent="0.2"/>
  <cols>
    <col min="1" max="1" width="18.125" style="1" customWidth="1"/>
    <col min="2" max="2" width="56.625" style="12" customWidth="1"/>
    <col min="3" max="3" width="1.375" style="1" hidden="1" customWidth="1"/>
    <col min="4" max="4" width="25.25" style="1" customWidth="1"/>
    <col min="5" max="5" width="22.125" style="1" customWidth="1"/>
    <col min="6" max="6" width="27" style="1" customWidth="1"/>
    <col min="7" max="7" width="20.25" style="1" customWidth="1"/>
    <col min="8" max="8" width="56.125" style="1" customWidth="1"/>
    <col min="9" max="16384" width="9" style="1"/>
  </cols>
  <sheetData>
    <row r="1" spans="1:8" ht="15" thickBot="1" x14ac:dyDescent="0.25"/>
    <row r="2" spans="1:8" ht="46.5" customHeight="1" x14ac:dyDescent="0.2">
      <c r="A2" s="54" t="s">
        <v>52</v>
      </c>
      <c r="B2" s="72"/>
      <c r="C2" s="53"/>
      <c r="D2" s="8"/>
      <c r="E2" s="54" t="s">
        <v>54</v>
      </c>
      <c r="F2" s="75"/>
      <c r="G2" s="53"/>
      <c r="H2" s="46"/>
    </row>
    <row r="3" spans="1:8" ht="45" customHeight="1" x14ac:dyDescent="0.2">
      <c r="A3" s="55" t="s">
        <v>53</v>
      </c>
      <c r="B3" s="73"/>
      <c r="C3" s="53"/>
      <c r="D3" s="8"/>
      <c r="E3" s="55" t="s">
        <v>55</v>
      </c>
      <c r="F3" s="76"/>
      <c r="G3" s="53"/>
      <c r="H3" s="46"/>
    </row>
    <row r="4" spans="1:8" ht="45" customHeight="1" x14ac:dyDescent="0.2">
      <c r="A4" s="55" t="s">
        <v>87</v>
      </c>
      <c r="B4" s="73"/>
      <c r="C4" s="53"/>
      <c r="D4" s="8"/>
      <c r="E4" s="55" t="s">
        <v>56</v>
      </c>
      <c r="F4" s="77"/>
      <c r="G4" s="53"/>
      <c r="H4" s="46"/>
    </row>
    <row r="5" spans="1:8" ht="45" customHeight="1" thickBot="1" x14ac:dyDescent="0.25">
      <c r="A5" s="56" t="s">
        <v>88</v>
      </c>
      <c r="B5" s="74"/>
      <c r="C5" s="53"/>
      <c r="D5" s="8"/>
      <c r="E5" s="56" t="s">
        <v>57</v>
      </c>
      <c r="F5" s="78"/>
      <c r="G5" s="53"/>
      <c r="H5" s="46"/>
    </row>
    <row r="6" spans="1:8" ht="15" x14ac:dyDescent="0.2">
      <c r="A6" s="8"/>
      <c r="B6" s="11"/>
      <c r="C6" s="8"/>
      <c r="D6" s="8"/>
      <c r="E6" s="8"/>
      <c r="F6" s="8"/>
      <c r="G6" s="8"/>
    </row>
    <row r="7" spans="1:8" ht="15" x14ac:dyDescent="0.2">
      <c r="A7" s="8"/>
      <c r="B7" s="11"/>
      <c r="C7" s="8"/>
      <c r="D7" s="8"/>
      <c r="E7" s="8"/>
      <c r="F7" s="8"/>
      <c r="G7" s="8"/>
    </row>
    <row r="8" spans="1:8" ht="15.75" thickBot="1" x14ac:dyDescent="0.25">
      <c r="A8" s="8"/>
      <c r="B8" s="11"/>
      <c r="C8" s="8"/>
      <c r="D8" s="8"/>
      <c r="E8" s="8"/>
      <c r="F8" s="8"/>
      <c r="G8" s="8"/>
    </row>
    <row r="9" spans="1:8" s="12" customFormat="1" ht="16.5" thickBot="1" x14ac:dyDescent="0.3">
      <c r="A9" s="11"/>
      <c r="B9" s="11"/>
      <c r="C9" s="11"/>
      <c r="D9" s="11"/>
      <c r="E9" s="68" t="s">
        <v>28</v>
      </c>
      <c r="F9" s="57" t="s">
        <v>29</v>
      </c>
      <c r="G9" s="57" t="s">
        <v>30</v>
      </c>
      <c r="H9" s="71" t="s">
        <v>58</v>
      </c>
    </row>
    <row r="10" spans="1:8" ht="15.75" x14ac:dyDescent="0.25">
      <c r="A10" s="6">
        <v>1</v>
      </c>
      <c r="B10" s="57" t="s">
        <v>41</v>
      </c>
      <c r="C10" s="4"/>
      <c r="D10" s="13"/>
      <c r="E10" s="13"/>
      <c r="F10" s="13"/>
      <c r="G10" s="69"/>
      <c r="H10" s="70"/>
    </row>
    <row r="11" spans="1:8" ht="15" x14ac:dyDescent="0.2">
      <c r="A11" s="14">
        <v>1.1000000000000001</v>
      </c>
      <c r="B11" s="58" t="s">
        <v>27</v>
      </c>
      <c r="C11" s="49"/>
      <c r="D11" s="15"/>
      <c r="E11" s="16" t="str">
        <f>IF($D$11='טבלת עזר'!$F$9,"FAIL",IF($D$11='טבלת עזר'!$F$10,"FAIL","PASS"))</f>
        <v>FAIL</v>
      </c>
      <c r="F11" s="17" t="str">
        <f>IF($D$11='טבלת עזר'!$F$9,"FAIL",IF($D$11='טבלת עזר'!$F$10,"FAIL","PASS"))</f>
        <v>FAIL</v>
      </c>
      <c r="G11" s="16" t="str">
        <f>IF($D$11='טבלת עזר'!$F$9,"PASS","FAIL")</f>
        <v>FAIL</v>
      </c>
      <c r="H11" s="33"/>
    </row>
    <row r="12" spans="1:8" ht="15" x14ac:dyDescent="0.2">
      <c r="A12" s="14">
        <v>1.2</v>
      </c>
      <c r="B12" s="58" t="s">
        <v>1</v>
      </c>
      <c r="C12" s="49"/>
      <c r="D12" s="15"/>
      <c r="E12" s="16" t="str">
        <f t="shared" ref="E12:G13" si="0">IF($D12="לא","PASS","FAIL")</f>
        <v>FAIL</v>
      </c>
      <c r="F12" s="16" t="str">
        <f t="shared" si="0"/>
        <v>FAIL</v>
      </c>
      <c r="G12" s="17" t="str">
        <f t="shared" si="0"/>
        <v>FAIL</v>
      </c>
      <c r="H12" s="18"/>
    </row>
    <row r="13" spans="1:8" ht="15.75" thickBot="1" x14ac:dyDescent="0.25">
      <c r="A13" s="19">
        <v>1.3</v>
      </c>
      <c r="B13" s="59" t="s">
        <v>2</v>
      </c>
      <c r="C13" s="50"/>
      <c r="D13" s="20"/>
      <c r="E13" s="21" t="str">
        <f t="shared" si="0"/>
        <v>FAIL</v>
      </c>
      <c r="F13" s="21" t="str">
        <f t="shared" si="0"/>
        <v>FAIL</v>
      </c>
      <c r="G13" s="22" t="str">
        <f t="shared" si="0"/>
        <v>FAIL</v>
      </c>
      <c r="H13" s="23"/>
    </row>
    <row r="14" spans="1:8" ht="15.75" thickBot="1" x14ac:dyDescent="0.25">
      <c r="A14" s="8"/>
      <c r="B14" s="11"/>
      <c r="C14" s="8"/>
      <c r="D14" s="8"/>
      <c r="E14" s="8"/>
      <c r="F14" s="8"/>
      <c r="G14" s="8"/>
    </row>
    <row r="15" spans="1:8" ht="15.75" x14ac:dyDescent="0.25">
      <c r="A15" s="6">
        <v>2</v>
      </c>
      <c r="B15" s="57" t="s">
        <v>65</v>
      </c>
      <c r="C15" s="4"/>
      <c r="D15" s="13"/>
      <c r="E15" s="13"/>
      <c r="F15" s="13"/>
      <c r="G15" s="13"/>
      <c r="H15" s="24"/>
    </row>
    <row r="16" spans="1:8" ht="15" customHeight="1" x14ac:dyDescent="0.2">
      <c r="A16" s="14">
        <v>2.1</v>
      </c>
      <c r="B16" s="51" t="s">
        <v>8</v>
      </c>
      <c r="C16" s="51"/>
      <c r="D16" s="15"/>
      <c r="E16" s="16" t="str">
        <f>IF($D16="FDA","PASS",IF($D16="EMA","PASS","FAIL"))</f>
        <v>FAIL</v>
      </c>
      <c r="F16" s="16" t="str">
        <f>IF($D16="","FAIL",IF($D16="אחר","FAIL","PASS"))</f>
        <v>FAIL</v>
      </c>
      <c r="G16" s="16" t="str">
        <f>IF($D16="","FAIL",IF($D16="אחר","FAIL","PASS"))</f>
        <v>FAIL</v>
      </c>
      <c r="H16" s="25"/>
    </row>
    <row r="17" spans="1:8" ht="15" customHeight="1" x14ac:dyDescent="0.2">
      <c r="A17" s="14">
        <v>2.2000000000000002</v>
      </c>
      <c r="B17" s="51" t="s">
        <v>17</v>
      </c>
      <c r="C17" s="52"/>
      <c r="D17" s="15"/>
      <c r="E17" s="16" t="str">
        <f>IF($D$17="","FAIL",IF($D$17=$D$16,"FAIL",IF(OR($D$17="אחר",$D$17="N/A"),"FAIL","PASS")))</f>
        <v>FAIL</v>
      </c>
      <c r="F17" s="16" t="str">
        <f>IF($D17="","FAIL","PASS")</f>
        <v>FAIL</v>
      </c>
      <c r="G17" s="16" t="str">
        <f>IF($D17="","FAIL","PASS")</f>
        <v>FAIL</v>
      </c>
      <c r="H17" s="25"/>
    </row>
    <row r="18" spans="1:8" ht="30.75" customHeight="1" x14ac:dyDescent="0.2">
      <c r="A18" s="26">
        <v>2.2999999999999998</v>
      </c>
      <c r="B18" s="51" t="s">
        <v>89</v>
      </c>
      <c r="C18" s="52"/>
      <c r="D18" s="27"/>
      <c r="E18" s="28" t="str">
        <f ca="1">IF((TODAY()-$D$18)/365&gt;3,"FAIL","PASS")</f>
        <v>FAIL</v>
      </c>
      <c r="F18" s="28" t="str">
        <f ca="1">IF((TODAY()-$D$18)/365&gt;5,"FAIL","PASS")</f>
        <v>FAIL</v>
      </c>
      <c r="G18" s="28" t="str">
        <f ca="1">IF((TODAY()-$D$18)/365&gt;3,"FAIL","PASS")</f>
        <v>FAIL</v>
      </c>
      <c r="H18" s="25"/>
    </row>
    <row r="19" spans="1:8" s="30" customFormat="1" ht="15" x14ac:dyDescent="0.2">
      <c r="A19" s="14">
        <v>2.4</v>
      </c>
      <c r="B19" s="7" t="s">
        <v>73</v>
      </c>
      <c r="C19" s="7"/>
      <c r="D19" s="27"/>
      <c r="E19" s="29" t="s">
        <v>31</v>
      </c>
      <c r="F19" s="29" t="s">
        <v>31</v>
      </c>
      <c r="G19" s="29" t="s">
        <v>31</v>
      </c>
      <c r="H19" s="25"/>
    </row>
    <row r="20" spans="1:8" ht="15" x14ac:dyDescent="0.2">
      <c r="A20" s="14">
        <v>2.5</v>
      </c>
      <c r="B20" s="51" t="s">
        <v>18</v>
      </c>
      <c r="C20" s="51"/>
      <c r="D20" s="31"/>
      <c r="E20" s="16" t="str">
        <f>IF(D20="Full","PASS","FAIL")</f>
        <v>FAIL</v>
      </c>
      <c r="F20" s="16" t="str">
        <f>IF($D20&lt;&gt;"","PASS","FAIL")</f>
        <v>FAIL</v>
      </c>
      <c r="G20" s="16" t="str">
        <f>IF(D20="","FAIL",IF($D20='טבלת עזר'!C5,"FAIL","PASS"))</f>
        <v>FAIL</v>
      </c>
      <c r="H20" s="25"/>
    </row>
    <row r="21" spans="1:8" ht="15" x14ac:dyDescent="0.2">
      <c r="A21" s="14">
        <v>2.6</v>
      </c>
      <c r="B21" s="51" t="s">
        <v>60</v>
      </c>
      <c r="C21" s="51"/>
      <c r="D21" s="15"/>
      <c r="E21" s="16" t="str">
        <f>IF($D$21="","FAIL",IF($D$21="כן","PASS","N/A"))</f>
        <v>FAIL</v>
      </c>
      <c r="F21" s="16" t="str">
        <f>IF($D$21="","FAIL",IF($D$21="כן","PASS","N/A"))</f>
        <v>FAIL</v>
      </c>
      <c r="G21" s="16" t="str">
        <f>IF($D21="כן","PASS","FAIL")</f>
        <v>FAIL</v>
      </c>
      <c r="H21" s="25"/>
    </row>
    <row r="22" spans="1:8" ht="30" customHeight="1" x14ac:dyDescent="0.2">
      <c r="A22" s="14">
        <v>2.7</v>
      </c>
      <c r="B22" s="51" t="s">
        <v>85</v>
      </c>
      <c r="C22" s="51"/>
      <c r="D22" s="15"/>
      <c r="E22" s="16" t="str">
        <f>IF($D22="כן","PASS",IF($D$21="כן","PASS","FAIL"))</f>
        <v>FAIL</v>
      </c>
      <c r="F22" s="16" t="str">
        <f t="shared" ref="F22" si="1">IF($D22="כן","PASS",IF($D$21="כן","PASS","FAIL"))</f>
        <v>FAIL</v>
      </c>
      <c r="G22" s="16" t="str">
        <f>IF(D21="כן","PASS","FAIL")</f>
        <v>FAIL</v>
      </c>
      <c r="H22" s="25"/>
    </row>
    <row r="23" spans="1:8" ht="46.5" customHeight="1" x14ac:dyDescent="0.2">
      <c r="A23" s="14">
        <v>2.8</v>
      </c>
      <c r="B23" s="51" t="s">
        <v>76</v>
      </c>
      <c r="C23" s="51"/>
      <c r="D23" s="32"/>
      <c r="E23" s="16" t="str">
        <f>IF($D23="לא","PASS","FAIL")</f>
        <v>FAIL</v>
      </c>
      <c r="F23" s="16" t="str">
        <f>IF($D23="לא","PASS","FAIL")</f>
        <v>FAIL</v>
      </c>
      <c r="G23" s="16" t="str">
        <f>IF($D23="לא","PASS","FAIL")</f>
        <v>FAIL</v>
      </c>
      <c r="H23" s="33"/>
    </row>
    <row r="24" spans="1:8" ht="30.75" customHeight="1" x14ac:dyDescent="0.2">
      <c r="A24" s="14">
        <v>2.9</v>
      </c>
      <c r="B24" s="51" t="s">
        <v>32</v>
      </c>
      <c r="C24" s="51"/>
      <c r="D24" s="32"/>
      <c r="E24" s="28" t="str">
        <f>IF($D$24="","FAIL",IF($D24="כן","FAIL","PASS"))</f>
        <v>FAIL</v>
      </c>
      <c r="F24" s="28" t="str">
        <f>IF($D$24="","FAIL",IF($D24="כן","FAIL","PASS"))</f>
        <v>FAIL</v>
      </c>
      <c r="G24" s="28" t="str">
        <f>IF($D$24="","FAIL",IF($D24="כן","FAIL","PASS"))</f>
        <v>FAIL</v>
      </c>
      <c r="H24" s="33"/>
    </row>
    <row r="25" spans="1:8" ht="31.5" customHeight="1" x14ac:dyDescent="0.2">
      <c r="A25" s="34">
        <v>2.1</v>
      </c>
      <c r="B25" s="51" t="s">
        <v>84</v>
      </c>
      <c r="C25" s="51"/>
      <c r="D25" s="32"/>
      <c r="E25" s="16" t="str">
        <f>IF($D25="כן","PASS","FAIL")</f>
        <v>FAIL</v>
      </c>
      <c r="F25" s="16" t="str">
        <f>IF($D25="כן","PASS","FAIL")</f>
        <v>FAIL</v>
      </c>
      <c r="G25" s="16" t="str">
        <f>IF($D25="כן","PASS","FAIL")</f>
        <v>FAIL</v>
      </c>
      <c r="H25" s="33"/>
    </row>
    <row r="26" spans="1:8" ht="28.5" customHeight="1" x14ac:dyDescent="0.2">
      <c r="A26" s="14">
        <v>2.11</v>
      </c>
      <c r="B26" s="51" t="s">
        <v>46</v>
      </c>
      <c r="C26" s="51"/>
      <c r="D26" s="32"/>
      <c r="E26" s="16" t="str">
        <f>IF($D26="כן","PASS","FAIL")</f>
        <v>FAIL</v>
      </c>
      <c r="F26" s="16" t="str">
        <f t="shared" ref="F26:G27" si="2">IF($D26="כן","PASS","FAIL")</f>
        <v>FAIL</v>
      </c>
      <c r="G26" s="16" t="str">
        <f t="shared" si="2"/>
        <v>FAIL</v>
      </c>
      <c r="H26" s="33"/>
    </row>
    <row r="27" spans="1:8" ht="33" customHeight="1" x14ac:dyDescent="0.2">
      <c r="A27" s="14">
        <v>2.12</v>
      </c>
      <c r="B27" s="51" t="s">
        <v>86</v>
      </c>
      <c r="C27" s="51"/>
      <c r="D27" s="15"/>
      <c r="E27" s="16" t="str">
        <f>IF($D27="כן","PASS","FAIL")</f>
        <v>FAIL</v>
      </c>
      <c r="F27" s="16" t="str">
        <f t="shared" si="2"/>
        <v>FAIL</v>
      </c>
      <c r="G27" s="16" t="str">
        <f t="shared" si="2"/>
        <v>FAIL</v>
      </c>
      <c r="H27" s="33"/>
    </row>
    <row r="28" spans="1:8" ht="28.5" customHeight="1" x14ac:dyDescent="0.2">
      <c r="A28" s="14">
        <v>2.13</v>
      </c>
      <c r="B28" s="51" t="s">
        <v>62</v>
      </c>
      <c r="C28" s="51"/>
      <c r="D28" s="15"/>
      <c r="E28" s="16" t="str">
        <f t="shared" ref="E28:F30" si="3">IF($D28="כן","PASS",IF($D28="לא רלוונטי","N/A","FAIL"))</f>
        <v>FAIL</v>
      </c>
      <c r="F28" s="16" t="str">
        <f t="shared" si="3"/>
        <v>FAIL</v>
      </c>
      <c r="G28" s="16" t="s">
        <v>31</v>
      </c>
      <c r="H28" s="33"/>
    </row>
    <row r="29" spans="1:8" ht="47.45" customHeight="1" x14ac:dyDescent="0.2">
      <c r="A29" s="14">
        <v>2.14</v>
      </c>
      <c r="B29" s="51" t="s">
        <v>80</v>
      </c>
      <c r="C29" s="51"/>
      <c r="D29" s="15"/>
      <c r="E29" s="16" t="str">
        <f t="shared" si="3"/>
        <v>FAIL</v>
      </c>
      <c r="F29" s="16" t="str">
        <f t="shared" si="3"/>
        <v>FAIL</v>
      </c>
      <c r="G29" s="16" t="str">
        <f>IF($D29="כן","PASS",IF($D29="לא רלוונטי","N/A","FAIL"))</f>
        <v>FAIL</v>
      </c>
      <c r="H29" s="33"/>
    </row>
    <row r="30" spans="1:8" ht="47.45" customHeight="1" thickBot="1" x14ac:dyDescent="0.25">
      <c r="A30" s="35">
        <v>2.15</v>
      </c>
      <c r="B30" s="67" t="s">
        <v>81</v>
      </c>
      <c r="C30" s="67"/>
      <c r="D30" s="20"/>
      <c r="E30" s="21" t="str">
        <f t="shared" si="3"/>
        <v>FAIL</v>
      </c>
      <c r="F30" s="21" t="str">
        <f t="shared" si="3"/>
        <v>FAIL</v>
      </c>
      <c r="G30" s="21" t="str">
        <f>IF($D30="כן","PASS",IF($D30="לא רלוונטי","N/A","FAIL"))</f>
        <v>FAIL</v>
      </c>
      <c r="H30" s="36"/>
    </row>
    <row r="31" spans="1:8" ht="15.75" thickBot="1" x14ac:dyDescent="0.25">
      <c r="A31" s="8"/>
      <c r="B31" s="11"/>
      <c r="C31" s="8"/>
      <c r="D31" s="8"/>
      <c r="E31" s="8"/>
      <c r="F31" s="8"/>
      <c r="G31" s="8"/>
    </row>
    <row r="32" spans="1:8" ht="15.75" x14ac:dyDescent="0.25">
      <c r="A32" s="6">
        <v>3</v>
      </c>
      <c r="B32" s="57" t="s">
        <v>75</v>
      </c>
      <c r="C32" s="4"/>
      <c r="D32" s="13"/>
      <c r="E32" s="13"/>
      <c r="F32" s="13"/>
      <c r="G32" s="13"/>
      <c r="H32" s="24"/>
    </row>
    <row r="33" spans="1:8" ht="32.25" customHeight="1" x14ac:dyDescent="0.2">
      <c r="A33" s="14">
        <v>3.1</v>
      </c>
      <c r="B33" s="51" t="s">
        <v>43</v>
      </c>
      <c r="C33" s="51"/>
      <c r="D33" s="15"/>
      <c r="E33" s="16" t="str">
        <f>IF($D33="לא","PASS","FAIL")</f>
        <v>FAIL</v>
      </c>
      <c r="F33" s="16" t="s">
        <v>31</v>
      </c>
      <c r="G33" s="16" t="s">
        <v>31</v>
      </c>
      <c r="H33" s="33"/>
    </row>
    <row r="34" spans="1:8" ht="30" customHeight="1" x14ac:dyDescent="0.2">
      <c r="A34" s="14">
        <v>3.2</v>
      </c>
      <c r="B34" s="51" t="s">
        <v>90</v>
      </c>
      <c r="C34" s="51"/>
      <c r="D34" s="15"/>
      <c r="E34" s="16" t="str">
        <f>IF($D34="לא","PASS","FAIL")</f>
        <v>FAIL</v>
      </c>
      <c r="F34" s="16" t="str">
        <f>IF($D34="לא","PASS","FAIL")</f>
        <v>FAIL</v>
      </c>
      <c r="G34" s="16" t="s">
        <v>31</v>
      </c>
      <c r="H34" s="33"/>
    </row>
    <row r="35" spans="1:8" ht="30" customHeight="1" x14ac:dyDescent="0.2">
      <c r="A35" s="14">
        <v>3.3</v>
      </c>
      <c r="B35" s="51" t="s">
        <v>79</v>
      </c>
      <c r="C35" s="51"/>
      <c r="D35" s="15"/>
      <c r="E35" s="16" t="str">
        <f>IF($D35="לא","PASS","FAIL")</f>
        <v>FAIL</v>
      </c>
      <c r="F35" s="16" t="str">
        <f>IF($D35="","FAIL","PASS")</f>
        <v>FAIL</v>
      </c>
      <c r="G35" s="16" t="s">
        <v>31</v>
      </c>
      <c r="H35" s="33"/>
    </row>
    <row r="36" spans="1:8" ht="27.75" customHeight="1" x14ac:dyDescent="0.2">
      <c r="A36" s="14">
        <v>3.4</v>
      </c>
      <c r="B36" s="51" t="s">
        <v>44</v>
      </c>
      <c r="C36" s="51"/>
      <c r="D36" s="15"/>
      <c r="E36" s="16" t="str">
        <f>IF($D36="לא","PASS","FAIL")</f>
        <v>FAIL</v>
      </c>
      <c r="F36" s="16" t="s">
        <v>31</v>
      </c>
      <c r="G36" s="16" t="s">
        <v>31</v>
      </c>
      <c r="H36" s="33"/>
    </row>
    <row r="37" spans="1:8" ht="31.5" customHeight="1" x14ac:dyDescent="0.2">
      <c r="A37" s="14">
        <v>3.5</v>
      </c>
      <c r="B37" s="51" t="s">
        <v>45</v>
      </c>
      <c r="C37" s="51"/>
      <c r="D37" s="15"/>
      <c r="E37" s="16" t="str">
        <f>IF($D37="לא","PASS","FAIL")</f>
        <v>FAIL</v>
      </c>
      <c r="F37" s="16" t="s">
        <v>31</v>
      </c>
      <c r="G37" s="16" t="s">
        <v>31</v>
      </c>
      <c r="H37" s="33"/>
    </row>
    <row r="38" spans="1:8" ht="27" customHeight="1" x14ac:dyDescent="0.2">
      <c r="A38" s="14">
        <v>3.6</v>
      </c>
      <c r="B38" s="51" t="s">
        <v>66</v>
      </c>
      <c r="C38" s="51"/>
      <c r="D38" s="15"/>
      <c r="E38" s="16" t="str">
        <f>IF($D$38="","FAIL",IF(IFERROR(FIND("מקור",$D$11),0)&gt;0,IF($D$38="כן","PASS",IF($D$38='טבלת עזר'!$E$5,"FAIL","FAIL")),"N/A"))</f>
        <v>FAIL</v>
      </c>
      <c r="F38" s="16" t="str">
        <f>IF($D$38="","FAIL",IF(IFERROR(FIND("מקור",$D$11),0)&gt;0,IF($D$38="כן","PASS",IF($D$38='טבלת עזר'!$E$5,"FAIL","FAIL")),"N/A"))</f>
        <v>FAIL</v>
      </c>
      <c r="G38" s="16" t="s">
        <v>31</v>
      </c>
      <c r="H38" s="33"/>
    </row>
    <row r="39" spans="1:8" ht="50.25" customHeight="1" x14ac:dyDescent="0.2">
      <c r="A39" s="14">
        <v>3.7</v>
      </c>
      <c r="B39" s="51" t="s">
        <v>59</v>
      </c>
      <c r="C39" s="51"/>
      <c r="D39" s="15"/>
      <c r="E39" s="16" t="str">
        <f>IF($D$39="","FAIL",IF($D$11='טבלת עזר'!F8,IF($D$39="כן","PASS",IF($D$39="לא","FAIL","FAIL")),"N/A"))</f>
        <v>FAIL</v>
      </c>
      <c r="F39" s="16" t="str">
        <f>IF($D$39="","FAIL",IF($D$11='טבלת עזר'!F8,IF($D$39="כן","PASS",IF($D$39="לא","FAIL","FAIL")),"N/A"))</f>
        <v>FAIL</v>
      </c>
      <c r="G39" s="16" t="str">
        <f>IF($D$39="","FAIL",IF($D$11='טבלת עזר'!F9,IF(D39="כן","PASS",IF(D39="לא","FAIL","FAIL")),"N/A"))</f>
        <v>FAIL</v>
      </c>
      <c r="H39" s="33"/>
    </row>
    <row r="40" spans="1:8" ht="34.15" customHeight="1" thickBot="1" x14ac:dyDescent="0.25">
      <c r="A40" s="35">
        <v>3.8</v>
      </c>
      <c r="B40" s="67" t="s">
        <v>82</v>
      </c>
      <c r="C40" s="67"/>
      <c r="D40" s="20"/>
      <c r="E40" s="37" t="str">
        <f>IF($D$40="","FAIL",IF($D40="כן","FAIL","PASS"))</f>
        <v>FAIL</v>
      </c>
      <c r="F40" s="37" t="str">
        <f>IF($D$40="","FAIL",IF($D40="כן","FAIL","PASS"))</f>
        <v>FAIL</v>
      </c>
      <c r="G40" s="37" t="str">
        <f>IF($D$40="","FAIL",IF($D40="כן","FAIL","PASS"))</f>
        <v>FAIL</v>
      </c>
      <c r="H40" s="36"/>
    </row>
    <row r="41" spans="1:8" ht="15.75" thickBot="1" x14ac:dyDescent="0.25">
      <c r="A41" s="8"/>
      <c r="B41" s="11"/>
      <c r="C41" s="8"/>
      <c r="D41" s="8"/>
      <c r="E41" s="8"/>
      <c r="F41" s="8"/>
      <c r="G41" s="8"/>
    </row>
    <row r="42" spans="1:8" ht="15.75" x14ac:dyDescent="0.25">
      <c r="A42" s="9">
        <v>4</v>
      </c>
      <c r="B42" s="63" t="s">
        <v>42</v>
      </c>
      <c r="C42" s="64"/>
      <c r="D42" s="13"/>
      <c r="E42" s="13"/>
      <c r="F42" s="13"/>
      <c r="G42" s="13"/>
      <c r="H42" s="24"/>
    </row>
    <row r="43" spans="1:8" ht="30" customHeight="1" x14ac:dyDescent="0.2">
      <c r="A43" s="14">
        <v>4.0999999999999996</v>
      </c>
      <c r="B43" s="51" t="s">
        <v>69</v>
      </c>
      <c r="C43" s="51"/>
      <c r="D43" s="15"/>
      <c r="E43" s="16" t="str">
        <f>IF($D$43="כן","PASS","FAIL")</f>
        <v>FAIL</v>
      </c>
      <c r="F43" s="16" t="str">
        <f>IF($D$43="כן","PASS","FAIL")</f>
        <v>FAIL</v>
      </c>
      <c r="G43" s="16" t="str">
        <f>IF($D$43="כן","PASS","FAIL")</f>
        <v>FAIL</v>
      </c>
      <c r="H43" s="33"/>
    </row>
    <row r="44" spans="1:8" ht="19.5" customHeight="1" x14ac:dyDescent="0.2">
      <c r="A44" s="14">
        <v>4.2</v>
      </c>
      <c r="B44" s="51" t="s">
        <v>63</v>
      </c>
      <c r="C44" s="51"/>
      <c r="D44" s="15"/>
      <c r="E44" s="38" t="str">
        <f>IF($D$44="כן","PASS",IF($D44="לא","יש להגיש הצהרה על זהות תיק האיכות למכון לביקורת ותקינה","FAIL"))</f>
        <v>FAIL</v>
      </c>
      <c r="F44" s="38" t="str">
        <f>IF($D$44="כן","PASS",IF($D44="לא","יש להגיש הצהרה על זהות תיק האיכות למכון לביקורת ותקינה","FAIL"))</f>
        <v>FAIL</v>
      </c>
      <c r="G44" s="38" t="str">
        <f>IF($D$44="כן","PASS",IF($D44="לא","יש להגיש הצהרה על זהות תיק האיכות למכון לביקורת ותקינה","FAIL"))</f>
        <v>FAIL</v>
      </c>
      <c r="H44" s="33"/>
    </row>
    <row r="45" spans="1:8" ht="50.25" customHeight="1" x14ac:dyDescent="0.2">
      <c r="A45" s="14">
        <v>4.3</v>
      </c>
      <c r="B45" s="51" t="s">
        <v>83</v>
      </c>
      <c r="C45" s="51"/>
      <c r="D45" s="15"/>
      <c r="E45" s="16" t="str">
        <f>IF($D45="לא","PASS","FAIL")</f>
        <v>FAIL</v>
      </c>
      <c r="F45" s="16" t="str">
        <f>IF($D45="לא","PASS","FAIL")</f>
        <v>FAIL</v>
      </c>
      <c r="G45" s="16" t="str">
        <f>IF($D45="לא","PASS","FAIL")</f>
        <v>FAIL</v>
      </c>
      <c r="H45" s="33"/>
    </row>
    <row r="46" spans="1:8" ht="42.75" customHeight="1" x14ac:dyDescent="0.2">
      <c r="A46" s="14">
        <v>4.4000000000000004</v>
      </c>
      <c r="B46" s="51" t="s">
        <v>39</v>
      </c>
      <c r="C46" s="51"/>
      <c r="D46" s="15"/>
      <c r="E46" s="16" t="str">
        <f>IF($D46="כן","PASS","FAIL")</f>
        <v>FAIL</v>
      </c>
      <c r="F46" s="16" t="str">
        <f>IF($D46="","FAIL",IF($D$46="כן","PASS","PASS"))</f>
        <v>FAIL</v>
      </c>
      <c r="G46" s="16" t="str">
        <f>IF($D46="","FAIL",IF($D$46="כן","PASS","PASS"))</f>
        <v>FAIL</v>
      </c>
      <c r="H46" s="33"/>
    </row>
    <row r="47" spans="1:8" ht="36" customHeight="1" x14ac:dyDescent="0.2">
      <c r="A47" s="14">
        <v>4.5</v>
      </c>
      <c r="B47" s="51" t="s">
        <v>40</v>
      </c>
      <c r="C47" s="51"/>
      <c r="D47" s="15"/>
      <c r="E47" s="16" t="str">
        <f>IF($D47="כן","PASS","FAIL")</f>
        <v>FAIL</v>
      </c>
      <c r="F47" s="16" t="str">
        <f>IF($D47="","FAIL",IF($D$47="כן","PASS","PASS"))</f>
        <v>FAIL</v>
      </c>
      <c r="G47" s="16" t="str">
        <f>IF($D47="","FAIL",IF($D$47="כן","PASS","PASS"))</f>
        <v>FAIL</v>
      </c>
      <c r="H47" s="33"/>
    </row>
    <row r="48" spans="1:8" ht="33" customHeight="1" thickBot="1" x14ac:dyDescent="0.25">
      <c r="A48" s="35">
        <v>4.5999999999999996</v>
      </c>
      <c r="B48" s="67" t="s">
        <v>64</v>
      </c>
      <c r="C48" s="67"/>
      <c r="D48" s="20"/>
      <c r="E48" s="37" t="str">
        <f>IF($D$48="","FAIL",IF($D48="כן","FAIL","PASS"))</f>
        <v>FAIL</v>
      </c>
      <c r="F48" s="37" t="str">
        <f>IF($D$48="","FAIL",IF($D48="כן","FAIL","PASS"))</f>
        <v>FAIL</v>
      </c>
      <c r="G48" s="37" t="str">
        <f>IF($D$48="","FAIL",IF($D48="כן","FAIL","PASS"))</f>
        <v>FAIL</v>
      </c>
      <c r="H48" s="36"/>
    </row>
    <row r="49" spans="1:8" ht="15" x14ac:dyDescent="0.2">
      <c r="A49" s="8"/>
      <c r="B49" s="11"/>
      <c r="C49" s="8"/>
      <c r="D49" s="8"/>
      <c r="E49" s="8"/>
      <c r="F49" s="8"/>
      <c r="G49" s="8"/>
    </row>
    <row r="50" spans="1:8" ht="15.75" thickBot="1" x14ac:dyDescent="0.25">
      <c r="A50" s="8"/>
      <c r="B50" s="11"/>
      <c r="C50" s="8"/>
      <c r="D50" s="8"/>
      <c r="E50" s="8"/>
      <c r="F50" s="8"/>
      <c r="G50" s="8"/>
    </row>
    <row r="51" spans="1:8" ht="40.5" customHeight="1" thickBot="1" x14ac:dyDescent="0.25">
      <c r="A51" s="65" t="s">
        <v>74</v>
      </c>
      <c r="B51" s="66"/>
      <c r="C51" s="66"/>
      <c r="D51" s="39"/>
      <c r="E51" s="40" t="str">
        <f>IF(IFERROR(MATCH("FAIL",E$10:E$50,0),0)&gt;0,"FAIL","PASS")</f>
        <v>FAIL</v>
      </c>
      <c r="F51" s="40" t="str">
        <f>IF(IFERROR(MATCH("FAIL",F$10:F$50,0),0)&gt;0,"FAIL","PASS")</f>
        <v>FAIL</v>
      </c>
      <c r="G51" s="41" t="str">
        <f>IF(IFERROR(MATCH("FAIL",G$10:G$50,0),0)&gt;0,"FAIL","PASS")</f>
        <v>FAIL</v>
      </c>
    </row>
    <row r="52" spans="1:8" ht="15" x14ac:dyDescent="0.2">
      <c r="A52" s="8"/>
      <c r="B52" s="11"/>
      <c r="C52" s="8"/>
      <c r="D52" s="8"/>
      <c r="E52" s="8"/>
      <c r="F52" s="8"/>
      <c r="G52" s="8"/>
    </row>
    <row r="53" spans="1:8" ht="15" x14ac:dyDescent="0.2">
      <c r="A53" s="8"/>
      <c r="B53" s="11"/>
      <c r="C53" s="8"/>
      <c r="D53" s="8"/>
      <c r="E53" s="8"/>
      <c r="F53" s="8"/>
      <c r="G53" s="8"/>
    </row>
    <row r="54" spans="1:8" ht="16.5" thickBot="1" x14ac:dyDescent="0.3">
      <c r="A54" s="3"/>
      <c r="B54" s="11"/>
      <c r="C54" s="8"/>
      <c r="D54" s="8"/>
      <c r="E54" s="8"/>
      <c r="F54" s="8"/>
      <c r="G54" s="8"/>
    </row>
    <row r="55" spans="1:8" ht="15.75" x14ac:dyDescent="0.25">
      <c r="A55" s="6" t="s">
        <v>72</v>
      </c>
      <c r="B55" s="57"/>
      <c r="C55" s="13"/>
      <c r="D55" s="13"/>
      <c r="E55" s="13"/>
      <c r="F55" s="13"/>
      <c r="G55" s="13"/>
      <c r="H55" s="24"/>
    </row>
    <row r="56" spans="1:8" ht="15.75" x14ac:dyDescent="0.25">
      <c r="A56" s="3" t="s">
        <v>71</v>
      </c>
      <c r="B56" s="60"/>
      <c r="C56" s="42"/>
      <c r="D56" s="42"/>
      <c r="E56" s="42"/>
      <c r="F56" s="42"/>
      <c r="G56" s="42"/>
      <c r="H56" s="43"/>
    </row>
    <row r="57" spans="1:8" ht="15.75" x14ac:dyDescent="0.25">
      <c r="A57" s="3" t="s">
        <v>70</v>
      </c>
      <c r="B57" s="60"/>
      <c r="C57" s="42"/>
      <c r="D57" s="42"/>
      <c r="E57" s="42"/>
      <c r="F57" s="42"/>
      <c r="G57" s="42"/>
      <c r="H57" s="43"/>
    </row>
    <row r="58" spans="1:8" ht="15.75" x14ac:dyDescent="0.25">
      <c r="A58" s="3" t="s">
        <v>67</v>
      </c>
      <c r="B58" s="60"/>
      <c r="C58" s="42"/>
      <c r="D58" s="42"/>
      <c r="E58" s="42"/>
      <c r="F58" s="42"/>
      <c r="G58" s="42"/>
      <c r="H58" s="43"/>
    </row>
    <row r="59" spans="1:8" ht="16.5" thickBot="1" x14ac:dyDescent="0.3">
      <c r="A59" s="48" t="s">
        <v>78</v>
      </c>
      <c r="B59" s="61"/>
      <c r="C59" s="44"/>
      <c r="D59" s="44"/>
      <c r="E59" s="44"/>
      <c r="F59" s="44"/>
      <c r="G59" s="44"/>
      <c r="H59" s="45"/>
    </row>
    <row r="60" spans="1:8" ht="15.75" x14ac:dyDescent="0.25">
      <c r="A60" s="5"/>
      <c r="B60" s="60"/>
      <c r="C60" s="42"/>
      <c r="D60" s="42"/>
      <c r="E60" s="42"/>
      <c r="F60" s="42"/>
      <c r="G60" s="42"/>
      <c r="H60" s="46"/>
    </row>
    <row r="61" spans="1:8" ht="15" x14ac:dyDescent="0.2">
      <c r="A61" s="42"/>
      <c r="B61" s="62"/>
      <c r="C61" s="42"/>
      <c r="D61" s="42"/>
      <c r="E61" s="42"/>
      <c r="F61" s="42"/>
      <c r="G61" s="42"/>
      <c r="H61" s="46"/>
    </row>
    <row r="62" spans="1:8" ht="15.75" thickBot="1" x14ac:dyDescent="0.25">
      <c r="A62" s="8"/>
      <c r="B62" s="11"/>
      <c r="C62" s="8"/>
      <c r="D62" s="8"/>
      <c r="E62" s="8"/>
      <c r="F62" s="8"/>
      <c r="G62" s="8"/>
    </row>
    <row r="63" spans="1:8" ht="48" customHeight="1" thickBot="1" x14ac:dyDescent="0.25">
      <c r="A63" s="8"/>
      <c r="B63" s="11"/>
      <c r="C63" s="8"/>
      <c r="D63" s="8"/>
      <c r="E63" s="8"/>
      <c r="F63" s="8"/>
      <c r="G63" s="10" t="s">
        <v>68</v>
      </c>
      <c r="H63" s="47"/>
    </row>
  </sheetData>
  <sheetProtection algorithmName="SHA-512" hashValue="+Qh2/80mNGPdQGgziBZ6HoIB97L8vIv7BBHFzAu2kPkSffheujypRDIukz0cXwB387g5EKYh3dhkV4fVh5t2EA==" saltValue="o2Ad/dpJmLJZ0yAg7QWnOg==" spinCount="100000" sheet="1" selectLockedCells="1"/>
  <dataConsolidate/>
  <conditionalFormatting sqref="E41:G44 E11:G32">
    <cfRule type="cellIs" dxfId="65" priority="127" operator="equal">
      <formula>"PASS"</formula>
    </cfRule>
    <cfRule type="cellIs" dxfId="64" priority="128" operator="equal">
      <formula>"FAIL"</formula>
    </cfRule>
  </conditionalFormatting>
  <conditionalFormatting sqref="E49:G49">
    <cfRule type="cellIs" dxfId="63" priority="125" operator="equal">
      <formula>"PASS"</formula>
    </cfRule>
    <cfRule type="cellIs" dxfId="62" priority="126" operator="equal">
      <formula>"FAIL"</formula>
    </cfRule>
  </conditionalFormatting>
  <conditionalFormatting sqref="E45">
    <cfRule type="cellIs" dxfId="61" priority="123" operator="equal">
      <formula>"PASS"</formula>
    </cfRule>
    <cfRule type="cellIs" dxfId="60" priority="124" operator="equal">
      <formula>"FAIL"</formula>
    </cfRule>
  </conditionalFormatting>
  <conditionalFormatting sqref="E46">
    <cfRule type="cellIs" dxfId="59" priority="121" operator="equal">
      <formula>"PASS"</formula>
    </cfRule>
    <cfRule type="cellIs" dxfId="58" priority="122" operator="equal">
      <formula>"FAIL"</formula>
    </cfRule>
  </conditionalFormatting>
  <conditionalFormatting sqref="E47">
    <cfRule type="cellIs" dxfId="57" priority="119" operator="equal">
      <formula>"PASS"</formula>
    </cfRule>
    <cfRule type="cellIs" dxfId="56" priority="120" operator="equal">
      <formula>"FAIL"</formula>
    </cfRule>
  </conditionalFormatting>
  <conditionalFormatting sqref="E51:G51">
    <cfRule type="cellIs" dxfId="55" priority="101" operator="equal">
      <formula>"PASS"</formula>
    </cfRule>
    <cfRule type="cellIs" dxfId="54" priority="102" operator="equal">
      <formula>"FAIL"</formula>
    </cfRule>
  </conditionalFormatting>
  <conditionalFormatting sqref="E33">
    <cfRule type="cellIs" dxfId="53" priority="99" operator="equal">
      <formula>"PASS"</formula>
    </cfRule>
    <cfRule type="cellIs" dxfId="52" priority="100" operator="equal">
      <formula>"FAIL"</formula>
    </cfRule>
  </conditionalFormatting>
  <conditionalFormatting sqref="F33">
    <cfRule type="cellIs" dxfId="51" priority="97" operator="equal">
      <formula>"PASS"</formula>
    </cfRule>
    <cfRule type="cellIs" dxfId="50" priority="98" operator="equal">
      <formula>"FAIL"</formula>
    </cfRule>
  </conditionalFormatting>
  <conditionalFormatting sqref="E34:E35">
    <cfRule type="cellIs" dxfId="49" priority="93" operator="equal">
      <formula>"PASS"</formula>
    </cfRule>
    <cfRule type="cellIs" dxfId="48" priority="94" operator="equal">
      <formula>"FAIL"</formula>
    </cfRule>
  </conditionalFormatting>
  <conditionalFormatting sqref="E36">
    <cfRule type="cellIs" dxfId="47" priority="91" operator="equal">
      <formula>"PASS"</formula>
    </cfRule>
    <cfRule type="cellIs" dxfId="46" priority="92" operator="equal">
      <formula>"FAIL"</formula>
    </cfRule>
  </conditionalFormatting>
  <conditionalFormatting sqref="E37">
    <cfRule type="cellIs" dxfId="45" priority="89" operator="equal">
      <formula>"PASS"</formula>
    </cfRule>
    <cfRule type="cellIs" dxfId="44" priority="90" operator="equal">
      <formula>"FAIL"</formula>
    </cfRule>
  </conditionalFormatting>
  <conditionalFormatting sqref="F34">
    <cfRule type="cellIs" dxfId="43" priority="83" operator="equal">
      <formula>"PASS"</formula>
    </cfRule>
    <cfRule type="cellIs" dxfId="42" priority="84" operator="equal">
      <formula>"FAIL"</formula>
    </cfRule>
  </conditionalFormatting>
  <conditionalFormatting sqref="F36">
    <cfRule type="cellIs" dxfId="41" priority="81" operator="equal">
      <formula>"PASS"</formula>
    </cfRule>
    <cfRule type="cellIs" dxfId="40" priority="82" operator="equal">
      <formula>"FAIL"</formula>
    </cfRule>
  </conditionalFormatting>
  <conditionalFormatting sqref="F37">
    <cfRule type="cellIs" dxfId="39" priority="79" operator="equal">
      <formula>"PASS"</formula>
    </cfRule>
    <cfRule type="cellIs" dxfId="38" priority="80" operator="equal">
      <formula>"FAIL"</formula>
    </cfRule>
  </conditionalFormatting>
  <conditionalFormatting sqref="G34:G35">
    <cfRule type="cellIs" dxfId="37" priority="73" operator="equal">
      <formula>"PASS"</formula>
    </cfRule>
    <cfRule type="cellIs" dxfId="36" priority="74" operator="equal">
      <formula>"FAIL"</formula>
    </cfRule>
  </conditionalFormatting>
  <conditionalFormatting sqref="G33">
    <cfRule type="cellIs" dxfId="35" priority="71" operator="equal">
      <formula>"PASS"</formula>
    </cfRule>
    <cfRule type="cellIs" dxfId="34" priority="72" operator="equal">
      <formula>"FAIL"</formula>
    </cfRule>
  </conditionalFormatting>
  <conditionalFormatting sqref="G36:G38">
    <cfRule type="cellIs" dxfId="33" priority="69" operator="equal">
      <formula>"PASS"</formula>
    </cfRule>
    <cfRule type="cellIs" dxfId="32" priority="70" operator="equal">
      <formula>"FAIL"</formula>
    </cfRule>
  </conditionalFormatting>
  <conditionalFormatting sqref="F45">
    <cfRule type="cellIs" dxfId="31" priority="67" operator="equal">
      <formula>"PASS"</formula>
    </cfRule>
    <cfRule type="cellIs" dxfId="30" priority="68" operator="equal">
      <formula>"FAIL"</formula>
    </cfRule>
  </conditionalFormatting>
  <conditionalFormatting sqref="G45">
    <cfRule type="cellIs" dxfId="29" priority="65" operator="equal">
      <formula>"PASS"</formula>
    </cfRule>
    <cfRule type="cellIs" dxfId="28" priority="66" operator="equal">
      <formula>"FAIL"</formula>
    </cfRule>
  </conditionalFormatting>
  <conditionalFormatting sqref="E48:G48">
    <cfRule type="cellIs" dxfId="27" priority="63" operator="equal">
      <formula>"PASS"</formula>
    </cfRule>
    <cfRule type="cellIs" dxfId="26" priority="64" operator="equal">
      <formula>"FAIL"</formula>
    </cfRule>
  </conditionalFormatting>
  <conditionalFormatting sqref="F46">
    <cfRule type="cellIs" dxfId="25" priority="61" operator="equal">
      <formula>"PASS"</formula>
    </cfRule>
    <cfRule type="cellIs" dxfId="24" priority="62" operator="equal">
      <formula>"FAIL"</formula>
    </cfRule>
  </conditionalFormatting>
  <conditionalFormatting sqref="G46">
    <cfRule type="cellIs" dxfId="23" priority="45" operator="equal">
      <formula>"PASS"</formula>
    </cfRule>
    <cfRule type="cellIs" dxfId="22" priority="46" operator="equal">
      <formula>"FAIL"</formula>
    </cfRule>
  </conditionalFormatting>
  <conditionalFormatting sqref="F47">
    <cfRule type="cellIs" dxfId="21" priority="43" operator="equal">
      <formula>"PASS"</formula>
    </cfRule>
    <cfRule type="cellIs" dxfId="20" priority="44" operator="equal">
      <formula>"FAIL"</formula>
    </cfRule>
  </conditionalFormatting>
  <conditionalFormatting sqref="G47">
    <cfRule type="cellIs" dxfId="19" priority="41" operator="equal">
      <formula>"PASS"</formula>
    </cfRule>
    <cfRule type="cellIs" dxfId="18" priority="42" operator="equal">
      <formula>"FAIL"</formula>
    </cfRule>
  </conditionalFormatting>
  <conditionalFormatting sqref="E38">
    <cfRule type="cellIs" dxfId="17" priority="29" operator="equal">
      <formula>"PASS"</formula>
    </cfRule>
    <cfRule type="cellIs" dxfId="16" priority="30" operator="equal">
      <formula>"FAIL"</formula>
    </cfRule>
  </conditionalFormatting>
  <conditionalFormatting sqref="G39">
    <cfRule type="cellIs" dxfId="15" priority="21" operator="equal">
      <formula>"PASS"</formula>
    </cfRule>
    <cfRule type="cellIs" dxfId="14" priority="22" operator="equal">
      <formula>"FAIL"</formula>
    </cfRule>
  </conditionalFormatting>
  <conditionalFormatting sqref="E39">
    <cfRule type="cellIs" dxfId="13" priority="19" operator="equal">
      <formula>"PASS"</formula>
    </cfRule>
    <cfRule type="cellIs" dxfId="12" priority="20" operator="equal">
      <formula>"FAIL"</formula>
    </cfRule>
  </conditionalFormatting>
  <conditionalFormatting sqref="F39">
    <cfRule type="cellIs" dxfId="11" priority="17" operator="equal">
      <formula>"PASS"</formula>
    </cfRule>
    <cfRule type="cellIs" dxfId="10" priority="18" operator="equal">
      <formula>"FAIL"</formula>
    </cfRule>
  </conditionalFormatting>
  <conditionalFormatting sqref="F35">
    <cfRule type="cellIs" dxfId="9" priority="15" operator="equal">
      <formula>"PASS"</formula>
    </cfRule>
    <cfRule type="cellIs" dxfId="8" priority="16" operator="equal">
      <formula>"FAIL"</formula>
    </cfRule>
  </conditionalFormatting>
  <conditionalFormatting sqref="E40">
    <cfRule type="cellIs" dxfId="7" priority="11" operator="equal">
      <formula>"PASS"</formula>
    </cfRule>
    <cfRule type="cellIs" dxfId="6" priority="12" operator="equal">
      <formula>"FAIL"</formula>
    </cfRule>
  </conditionalFormatting>
  <conditionalFormatting sqref="F40">
    <cfRule type="cellIs" dxfId="5" priority="5" operator="equal">
      <formula>"PASS"</formula>
    </cfRule>
    <cfRule type="cellIs" dxfId="4" priority="6" operator="equal">
      <formula>"FAIL"</formula>
    </cfRule>
  </conditionalFormatting>
  <conditionalFormatting sqref="G40">
    <cfRule type="cellIs" dxfId="3" priority="3" operator="equal">
      <formula>"PASS"</formula>
    </cfRule>
    <cfRule type="cellIs" dxfId="2" priority="4" operator="equal">
      <formula>"FAIL"</formula>
    </cfRule>
  </conditionalFormatting>
  <conditionalFormatting sqref="F38">
    <cfRule type="cellIs" dxfId="1" priority="1" operator="equal">
      <formula>"PASS"</formula>
    </cfRule>
    <cfRule type="cellIs" dxfId="0" priority="2" operator="equal">
      <formula>"FAIL"</formula>
    </cfRule>
  </conditionalFormatting>
  <dataValidations count="2">
    <dataValidation type="list" allowBlank="1" showInputMessage="1" showErrorMessage="1" sqref="D12:D13 D24:D27" xr:uid="{00000000-0002-0000-0000-000000000000}">
      <formula1>"כן, לא"</formula1>
    </dataValidation>
    <dataValidation type="date" operator="lessThan" allowBlank="1" showInputMessage="1" showErrorMessage="1" errorTitle="פורמט נתונים לא תקין" error="יש להכניס את נתוני התאריך בפורמט dd/mm/yyyy. במחשבים בהם התאריך נקבע ב-mm/dd/yyyy, יש להכניסו בהתאם לפורמט הקיים במחשב, והמערכת תעדכנו בהתאם." sqref="D18:D19" xr:uid="{00000000-0002-0000-0000-000001000000}">
      <formula1>TODAY()</formula1>
    </dataValidation>
  </dataValidations>
  <pageMargins left="0.31496062992125984" right="0.31496062992125984" top="0.74803149606299213" bottom="0.35433070866141736" header="0.31496062992125984" footer="0.31496062992125984"/>
  <pageSetup paperSize="9" scale="57" fitToHeight="2" orientation="landscape" r:id="rId1"/>
  <headerFooter>
    <oddHeader>&amp;L&amp;P&amp;CFORM-1-EC
טבלת התאמה למסלולי הסתמכות&amp;R&amp;D</oddHead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2000000}">
          <x14:formula1>
            <xm:f>'טבלת עזר'!$A$3:$A$10</xm:f>
          </x14:formula1>
          <xm:sqref>D17</xm:sqref>
        </x14:dataValidation>
        <x14:dataValidation type="list" allowBlank="1" showInputMessage="1" showErrorMessage="1" xr:uid="{00000000-0002-0000-0000-000003000000}">
          <x14:formula1>
            <xm:f>'טבלת עזר'!$C$3:$C$5</xm:f>
          </x14:formula1>
          <xm:sqref>D20</xm:sqref>
        </x14:dataValidation>
        <x14:dataValidation type="list" allowBlank="1" showInputMessage="1" showErrorMessage="1" xr:uid="{00000000-0002-0000-0000-000004000000}">
          <x14:formula1>
            <xm:f>'טבלת עזר'!$E$3:$E$4</xm:f>
          </x14:formula1>
          <xm:sqref>D21:D23 D40:D49 D31:D37</xm:sqref>
        </x14:dataValidation>
        <x14:dataValidation type="list" allowBlank="1" showInputMessage="1" showErrorMessage="1" xr:uid="{00000000-0002-0000-0000-000005000000}">
          <x14:formula1>
            <xm:f>'טבלת עזר'!$F$3:$F$9</xm:f>
          </x14:formula1>
          <xm:sqref>D11</xm:sqref>
        </x14:dataValidation>
        <x14:dataValidation type="list" allowBlank="1" showInputMessage="1" showErrorMessage="1" xr:uid="{00000000-0002-0000-0000-000006000000}">
          <x14:formula1>
            <xm:f>'טבלת עזר'!$E$3:$E$5</xm:f>
          </x14:formula1>
          <xm:sqref>D28:D30 D38:D39</xm:sqref>
        </x14:dataValidation>
        <x14:dataValidation type="list" allowBlank="1" showInputMessage="1" showErrorMessage="1" xr:uid="{00000000-0002-0000-0000-000007000000}">
          <x14:formula1>
            <xm:f>'טבלת עזר'!$L$3:$L$5</xm:f>
          </x14:formula1>
          <xm:sqref>G2</xm:sqref>
        </x14:dataValidation>
        <x14:dataValidation type="list" allowBlank="1" showInputMessage="1" showErrorMessage="1" xr:uid="{00000000-0002-0000-0000-000008000000}">
          <x14:formula1>
            <xm:f>'טבלת עזר'!A3:A9</xm:f>
          </x14:formula1>
          <xm:sqref>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0"/>
  <sheetViews>
    <sheetView rightToLeft="1" workbookViewId="0">
      <selection activeCell="E6" sqref="E6"/>
    </sheetView>
  </sheetViews>
  <sheetFormatPr defaultRowHeight="14.25" x14ac:dyDescent="0.2"/>
  <cols>
    <col min="1" max="1" width="14.25" customWidth="1"/>
    <col min="3" max="3" width="15.5" customWidth="1"/>
    <col min="6" max="6" width="25.875" customWidth="1"/>
  </cols>
  <sheetData>
    <row r="2" spans="1:12" ht="15" x14ac:dyDescent="0.25">
      <c r="A2" s="2" t="s">
        <v>9</v>
      </c>
      <c r="B2" s="2"/>
      <c r="C2" s="2" t="s">
        <v>19</v>
      </c>
      <c r="D2" s="2"/>
      <c r="E2" s="2" t="s">
        <v>21</v>
      </c>
      <c r="F2" s="2" t="s">
        <v>22</v>
      </c>
      <c r="H2" s="2" t="s">
        <v>33</v>
      </c>
      <c r="J2" s="2" t="s">
        <v>0</v>
      </c>
      <c r="L2" t="s">
        <v>48</v>
      </c>
    </row>
    <row r="3" spans="1:12" x14ac:dyDescent="0.2">
      <c r="A3" t="s">
        <v>11</v>
      </c>
      <c r="C3" t="s">
        <v>20</v>
      </c>
      <c r="E3" t="s">
        <v>6</v>
      </c>
      <c r="F3" t="s">
        <v>23</v>
      </c>
      <c r="H3" t="s">
        <v>34</v>
      </c>
      <c r="J3" t="s">
        <v>38</v>
      </c>
      <c r="L3" t="s">
        <v>49</v>
      </c>
    </row>
    <row r="4" spans="1:12" x14ac:dyDescent="0.2">
      <c r="A4" t="s">
        <v>12</v>
      </c>
      <c r="C4" t="s">
        <v>77</v>
      </c>
      <c r="E4" t="s">
        <v>7</v>
      </c>
      <c r="F4" t="s">
        <v>24</v>
      </c>
      <c r="H4" t="s">
        <v>35</v>
      </c>
      <c r="J4" t="s">
        <v>47</v>
      </c>
      <c r="L4" t="s">
        <v>50</v>
      </c>
    </row>
    <row r="5" spans="1:12" x14ac:dyDescent="0.2">
      <c r="A5" t="s">
        <v>13</v>
      </c>
      <c r="C5" t="s">
        <v>61</v>
      </c>
      <c r="E5" t="s">
        <v>37</v>
      </c>
      <c r="F5" t="s">
        <v>3</v>
      </c>
      <c r="H5" t="s">
        <v>36</v>
      </c>
      <c r="L5" t="s">
        <v>51</v>
      </c>
    </row>
    <row r="6" spans="1:12" x14ac:dyDescent="0.2">
      <c r="A6" t="s">
        <v>14</v>
      </c>
      <c r="F6" t="s">
        <v>4</v>
      </c>
    </row>
    <row r="7" spans="1:12" x14ac:dyDescent="0.2">
      <c r="A7" t="s">
        <v>15</v>
      </c>
      <c r="F7" t="s">
        <v>25</v>
      </c>
    </row>
    <row r="8" spans="1:12" x14ac:dyDescent="0.2">
      <c r="A8" t="s">
        <v>16</v>
      </c>
      <c r="F8" t="s">
        <v>26</v>
      </c>
    </row>
    <row r="9" spans="1:12" x14ac:dyDescent="0.2">
      <c r="A9" t="s">
        <v>10</v>
      </c>
      <c r="F9" t="s">
        <v>5</v>
      </c>
    </row>
    <row r="10" spans="1:12" x14ac:dyDescent="0.2">
      <c r="A10" t="s">
        <v>31</v>
      </c>
    </row>
  </sheetData>
  <sheetProtection algorithmName="SHA-512" hashValue="qaCRzobj69iFz6+nbyuBAKd3IvSBGSPJLg3nbAtsFfJfXL1Qd8elNdoozIYL3+1qb32ezqf/MgAeAgOF++Gv5A==" saltValue="fink67BpnenF70ihMy9hCA==" spinCount="100000" sheet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טבלת התאמה למסלולים</vt:lpstr>
      <vt:lpstr>טבלת עזר</vt:lpstr>
      <vt:lpstr>'טבלת התאמה למסלולים'!WPrint_Area_W</vt:lpstr>
      <vt:lpstr>'טבלת התאמה למסלולים'!WPrint_TitlesW</vt:lpstr>
    </vt:vector>
  </TitlesOfParts>
  <Company>SCCM16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הדס לרנר</dc:creator>
  <cp:lastModifiedBy>הדס לרנר</cp:lastModifiedBy>
  <cp:lastPrinted>2025-04-09T08:49:14Z</cp:lastPrinted>
  <dcterms:created xsi:type="dcterms:W3CDTF">2025-03-09T11:35:11Z</dcterms:created>
  <dcterms:modified xsi:type="dcterms:W3CDTF">2025-04-09T08:56:03Z</dcterms:modified>
</cp:coreProperties>
</file>